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615" windowHeight="6360" activeTab="0"/>
  </bookViews>
  <sheets>
    <sheet name="theory" sheetId="1" r:id="rId1"/>
    <sheet name="pea simulation" sheetId="2" r:id="rId2"/>
    <sheet name="Sheet3" sheetId="3" r:id="rId3"/>
  </sheets>
  <definedNames>
    <definedName name="zzzNameSelected">FALSE</definedName>
  </definedNames>
  <calcPr fullCalcOnLoad="1"/>
</workbook>
</file>

<file path=xl/sharedStrings.xml><?xml version="1.0" encoding="utf-8"?>
<sst xmlns="http://schemas.openxmlformats.org/spreadsheetml/2006/main" count="53" uniqueCount="34">
  <si>
    <t>Sensitivity and Theoretical Resolution of Telescopes</t>
  </si>
  <si>
    <t>human eye</t>
  </si>
  <si>
    <t>Galilean
refractor</t>
  </si>
  <si>
    <t>Herschel's reflector</t>
  </si>
  <si>
    <t>Lord Rosse's</t>
  </si>
  <si>
    <t>4-inch refractor</t>
  </si>
  <si>
    <t>8-inch Dobsonian</t>
  </si>
  <si>
    <t>Yerkes Refractor</t>
  </si>
  <si>
    <t>ANU 2.3m</t>
  </si>
  <si>
    <t>AAT</t>
  </si>
  <si>
    <t>Hale</t>
  </si>
  <si>
    <t>Bolshoi Teleskop</t>
  </si>
  <si>
    <t>Gemini</t>
  </si>
  <si>
    <t>Keck</t>
  </si>
  <si>
    <t>CELT</t>
  </si>
  <si>
    <t>OWL</t>
  </si>
  <si>
    <t>wavelength of light</t>
  </si>
  <si>
    <t>nm</t>
  </si>
  <si>
    <t>Theoretical 
resolution
(arcsec)</t>
  </si>
  <si>
    <t>Euro50</t>
  </si>
  <si>
    <t>Resolution 
compared 
to eye</t>
  </si>
  <si>
    <t xml:space="preserve">Telescope
</t>
  </si>
  <si>
    <t xml:space="preserve">m arcsec
</t>
  </si>
  <si>
    <t xml:space="preserve">Number of 
"photons"
</t>
  </si>
  <si>
    <t xml:space="preserve">Diameter of 
Primary (m)
</t>
  </si>
  <si>
    <t>60-cm reflector</t>
  </si>
  <si>
    <t>Square of
primary
(m^2)</t>
  </si>
  <si>
    <t xml:space="preserve">Radius
(m)
</t>
  </si>
  <si>
    <t>Square of
Primary
(m^2)</t>
  </si>
  <si>
    <t>Mirror Diameter (cm)</t>
  </si>
  <si>
    <t>Vol (mL)</t>
  </si>
  <si>
    <t>Sensitivity Simulation</t>
  </si>
  <si>
    <t>Mass (g)</t>
  </si>
  <si>
    <t>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</si>
</sst>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6">
    <font>
      <sz val="10"/>
      <name val="Arial"/>
      <family val="0"/>
    </font>
    <font>
      <vertAlign val="superscript"/>
      <sz val="1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9"/>
      <name val="Arial"/>
      <family val="2"/>
    </font>
    <font>
      <vertAlign val="superscript"/>
      <sz val="9.25"/>
      <name val="Arial"/>
      <family val="0"/>
    </font>
    <font>
      <b/>
      <sz val="10.75"/>
      <name val="Arial"/>
      <family val="0"/>
    </font>
    <font>
      <b/>
      <sz val="9.25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1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1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1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68" fontId="0" fillId="0" borderId="1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Relative sensitivity vs diameter of primary</a:t>
            </a:r>
          </a:p>
        </c:rich>
      </c:tx>
      <c:layout>
        <c:manualLayout>
          <c:xMode val="factor"/>
          <c:yMode val="factor"/>
          <c:x val="0.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41"/>
          <c:w val="0.87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theory!$B$5:$B$18</c:f>
              <c:numCache>
                <c:ptCount val="14"/>
                <c:pt idx="0">
                  <c:v>0.008</c:v>
                </c:pt>
                <c:pt idx="1">
                  <c:v>0.03</c:v>
                </c:pt>
                <c:pt idx="2">
                  <c:v>0.1</c:v>
                </c:pt>
                <c:pt idx="3">
                  <c:v>0.2</c:v>
                </c:pt>
                <c:pt idx="4">
                  <c:v>0.6</c:v>
                </c:pt>
                <c:pt idx="5">
                  <c:v>1</c:v>
                </c:pt>
                <c:pt idx="6">
                  <c:v>1.2</c:v>
                </c:pt>
                <c:pt idx="7">
                  <c:v>1.83</c:v>
                </c:pt>
                <c:pt idx="8">
                  <c:v>2.3</c:v>
                </c:pt>
                <c:pt idx="9">
                  <c:v>3.9</c:v>
                </c:pt>
                <c:pt idx="10">
                  <c:v>5</c:v>
                </c:pt>
                <c:pt idx="11">
                  <c:v>6</c:v>
                </c:pt>
                <c:pt idx="12">
                  <c:v>8.1</c:v>
                </c:pt>
                <c:pt idx="13">
                  <c:v>10</c:v>
                </c:pt>
              </c:numCache>
            </c:numRef>
          </c:xVal>
          <c:yVal>
            <c:numRef>
              <c:f>theory!$D$5:$D$18</c:f>
              <c:numCache>
                <c:ptCount val="14"/>
                <c:pt idx="0">
                  <c:v>3.141592653589793</c:v>
                </c:pt>
                <c:pt idx="1">
                  <c:v>44.178646691106465</c:v>
                </c:pt>
                <c:pt idx="2">
                  <c:v>490.87385212340524</c:v>
                </c:pt>
                <c:pt idx="3">
                  <c:v>1963.495408493621</c:v>
                </c:pt>
                <c:pt idx="4">
                  <c:v>17671.458676442588</c:v>
                </c:pt>
                <c:pt idx="5">
                  <c:v>49087.38521234052</c:v>
                </c:pt>
                <c:pt idx="6">
                  <c:v>70685.83470577035</c:v>
                </c:pt>
                <c:pt idx="7">
                  <c:v>164388.74433760718</c:v>
                </c:pt>
                <c:pt idx="8">
                  <c:v>259672.2677732813</c:v>
                </c:pt>
                <c:pt idx="9">
                  <c:v>746619.1290796992</c:v>
                </c:pt>
                <c:pt idx="10">
                  <c:v>1227184.630308513</c:v>
                </c:pt>
                <c:pt idx="11">
                  <c:v>1767145.8676442588</c:v>
                </c:pt>
                <c:pt idx="12">
                  <c:v>3220623.3437816612</c:v>
                </c:pt>
                <c:pt idx="13">
                  <c:v>4908738.521234052</c:v>
                </c:pt>
              </c:numCache>
            </c:numRef>
          </c:yVal>
          <c:smooth val="0"/>
        </c:ser>
        <c:axId val="58614204"/>
        <c:axId val="57765789"/>
      </c:scatterChart>
      <c:valAx>
        <c:axId val="5861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of primary (m)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65789"/>
        <c:crosses val="autoZero"/>
        <c:crossBetween val="midCat"/>
        <c:dispUnits/>
      </c:valAx>
      <c:valAx>
        <c:axId val="5776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sensitivity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Sensitivity vs Square of Primary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85"/>
          <c:w val="0.936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theory!$M$4</c:f>
              <c:strCache>
                <c:ptCount val="1"/>
                <c:pt idx="0">
                  <c:v>Number of 
"photons"
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theory!$L$5:$L$18</c:f>
              <c:numCache>
                <c:ptCount val="14"/>
                <c:pt idx="0">
                  <c:v>6.4E-05</c:v>
                </c:pt>
                <c:pt idx="1">
                  <c:v>0.0009</c:v>
                </c:pt>
                <c:pt idx="2">
                  <c:v>0.010000000000000002</c:v>
                </c:pt>
                <c:pt idx="3">
                  <c:v>0.04000000000000001</c:v>
                </c:pt>
                <c:pt idx="4">
                  <c:v>0.36</c:v>
                </c:pt>
                <c:pt idx="5">
                  <c:v>1</c:v>
                </c:pt>
                <c:pt idx="6">
                  <c:v>1.44</c:v>
                </c:pt>
                <c:pt idx="7">
                  <c:v>3.3489000000000004</c:v>
                </c:pt>
                <c:pt idx="8">
                  <c:v>5.289999999999999</c:v>
                </c:pt>
                <c:pt idx="9">
                  <c:v>15.209999999999999</c:v>
                </c:pt>
                <c:pt idx="10">
                  <c:v>25</c:v>
                </c:pt>
                <c:pt idx="11">
                  <c:v>36</c:v>
                </c:pt>
                <c:pt idx="12">
                  <c:v>65.61</c:v>
                </c:pt>
                <c:pt idx="13">
                  <c:v>100</c:v>
                </c:pt>
              </c:numCache>
            </c:numRef>
          </c:xVal>
          <c:yVal>
            <c:numRef>
              <c:f>theory!$M$5:$M$18</c:f>
              <c:numCache>
                <c:ptCount val="14"/>
                <c:pt idx="0">
                  <c:v>3.141592653589793</c:v>
                </c:pt>
                <c:pt idx="1">
                  <c:v>44.178646691106465</c:v>
                </c:pt>
                <c:pt idx="2">
                  <c:v>490.87385212340524</c:v>
                </c:pt>
                <c:pt idx="3">
                  <c:v>1963.495408493621</c:v>
                </c:pt>
                <c:pt idx="4">
                  <c:v>17671.458676442588</c:v>
                </c:pt>
                <c:pt idx="5">
                  <c:v>49087.38521234052</c:v>
                </c:pt>
                <c:pt idx="6">
                  <c:v>70685.83470577035</c:v>
                </c:pt>
                <c:pt idx="7">
                  <c:v>164388.74433760718</c:v>
                </c:pt>
                <c:pt idx="8">
                  <c:v>259672.2677732813</c:v>
                </c:pt>
                <c:pt idx="9">
                  <c:v>746619.1290796992</c:v>
                </c:pt>
                <c:pt idx="10">
                  <c:v>1227184.630308513</c:v>
                </c:pt>
                <c:pt idx="11">
                  <c:v>1767145.8676442588</c:v>
                </c:pt>
                <c:pt idx="12">
                  <c:v>3220623.3437816612</c:v>
                </c:pt>
                <c:pt idx="13">
                  <c:v>4908738.521234052</c:v>
                </c:pt>
              </c:numCache>
            </c:numRef>
          </c:yVal>
          <c:smooth val="0"/>
        </c:ser>
        <c:axId val="50130054"/>
        <c:axId val="48517303"/>
      </c:scatterChart>
      <c:val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Primary Squared (m^2)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17303"/>
        <c:crosses val="autoZero"/>
        <c:crossBetween val="midCat"/>
        <c:dispUnits/>
      </c:val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Relative Sensitivity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66675</xdr:rowOff>
    </xdr:from>
    <xdr:to>
      <xdr:col>8</xdr:col>
      <xdr:colOff>542925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14300" y="4705350"/>
        <a:ext cx="6334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24</xdr:row>
      <xdr:rowOff>66675</xdr:rowOff>
    </xdr:from>
    <xdr:to>
      <xdr:col>15</xdr:col>
      <xdr:colOff>371475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7058025" y="4705350"/>
        <a:ext cx="40862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A4" sqref="A4:H21"/>
    </sheetView>
  </sheetViews>
  <sheetFormatPr defaultColWidth="9.140625" defaultRowHeight="12.75"/>
  <cols>
    <col min="1" max="1" width="16.8515625" style="0" customWidth="1"/>
    <col min="2" max="2" width="12.57421875" style="0" customWidth="1"/>
    <col min="3" max="3" width="7.8515625" style="0" customWidth="1"/>
    <col min="4" max="5" width="10.421875" style="0" customWidth="1"/>
    <col min="6" max="6" width="11.28125" style="0" customWidth="1"/>
    <col min="8" max="8" width="10.00390625" style="0" customWidth="1"/>
    <col min="11" max="11" width="16.421875" style="0" customWidth="1"/>
    <col min="13" max="13" width="10.8515625" style="0" customWidth="1"/>
  </cols>
  <sheetData>
    <row r="2" ht="19.5">
      <c r="A2" s="15" t="s">
        <v>0</v>
      </c>
    </row>
    <row r="3" ht="13.5" thickBot="1"/>
    <row r="4" spans="1:13" ht="51" customHeight="1" thickBot="1">
      <c r="A4" s="35" t="s">
        <v>21</v>
      </c>
      <c r="B4" s="36" t="s">
        <v>24</v>
      </c>
      <c r="C4" s="36" t="s">
        <v>27</v>
      </c>
      <c r="D4" s="36" t="s">
        <v>23</v>
      </c>
      <c r="E4" s="36" t="s">
        <v>28</v>
      </c>
      <c r="F4" s="36" t="s">
        <v>18</v>
      </c>
      <c r="G4" s="36" t="s">
        <v>22</v>
      </c>
      <c r="H4" s="37" t="s">
        <v>20</v>
      </c>
      <c r="K4" s="10" t="s">
        <v>21</v>
      </c>
      <c r="L4" s="11" t="s">
        <v>26</v>
      </c>
      <c r="M4" s="9" t="s">
        <v>23</v>
      </c>
    </row>
    <row r="5" spans="1:13" ht="12.75">
      <c r="A5" s="20" t="s">
        <v>1</v>
      </c>
      <c r="B5" s="21">
        <v>0.008</v>
      </c>
      <c r="C5" s="21">
        <f>B5/2</f>
        <v>0.004</v>
      </c>
      <c r="D5" s="22">
        <f>PI()*C5^2/C5^2</f>
        <v>3.141592653589793</v>
      </c>
      <c r="E5" s="40">
        <f>B5^2</f>
        <v>6.4E-05</v>
      </c>
      <c r="F5" s="23">
        <f aca="true" t="shared" si="0" ref="F5:F21">210000*($B$24)/B5</f>
        <v>14.4375</v>
      </c>
      <c r="G5" s="24">
        <f>F5*1000</f>
        <v>14437.5</v>
      </c>
      <c r="H5" s="25">
        <f aca="true" t="shared" si="1" ref="H5:H13">$G$5/G5</f>
        <v>1</v>
      </c>
      <c r="K5" s="12" t="s">
        <v>1</v>
      </c>
      <c r="L5" s="13">
        <f>B5*B5</f>
        <v>6.4E-05</v>
      </c>
      <c r="M5" s="14">
        <f>D5</f>
        <v>3.141592653589793</v>
      </c>
    </row>
    <row r="6" spans="1:13" ht="25.5">
      <c r="A6" s="26" t="s">
        <v>2</v>
      </c>
      <c r="B6" s="16">
        <v>0.03</v>
      </c>
      <c r="C6" s="16">
        <f aca="true" t="shared" si="2" ref="C6:C21">B6/2</f>
        <v>0.015</v>
      </c>
      <c r="D6" s="17">
        <f>PI()*C6^2/($C$5*$C$5)</f>
        <v>44.178646691106465</v>
      </c>
      <c r="E6" s="39">
        <f aca="true" t="shared" si="3" ref="E6:E21">B6^2</f>
        <v>0.0009</v>
      </c>
      <c r="F6" s="18">
        <f t="shared" si="0"/>
        <v>3.8500000000000005</v>
      </c>
      <c r="G6" s="19">
        <f aca="true" t="shared" si="4" ref="G6:G21">F6*1000</f>
        <v>3850.0000000000005</v>
      </c>
      <c r="H6" s="27">
        <f t="shared" si="1"/>
        <v>3.7499999999999996</v>
      </c>
      <c r="K6" s="5" t="s">
        <v>2</v>
      </c>
      <c r="L6" s="3">
        <f aca="true" t="shared" si="5" ref="L6:L21">B6*B6</f>
        <v>0.0009</v>
      </c>
      <c r="M6" s="4">
        <f aca="true" t="shared" si="6" ref="M6:M21">D6</f>
        <v>44.178646691106465</v>
      </c>
    </row>
    <row r="7" spans="1:13" ht="12.75" customHeight="1">
      <c r="A7" s="26" t="s">
        <v>5</v>
      </c>
      <c r="B7" s="16">
        <v>0.1</v>
      </c>
      <c r="C7" s="16">
        <f t="shared" si="2"/>
        <v>0.05</v>
      </c>
      <c r="D7" s="17">
        <f aca="true" t="shared" si="7" ref="D7:D21">PI()*C7^2/($C$5*$C$5)</f>
        <v>490.87385212340524</v>
      </c>
      <c r="E7" s="38">
        <f t="shared" si="3"/>
        <v>0.010000000000000002</v>
      </c>
      <c r="F7" s="18">
        <f t="shared" si="0"/>
        <v>1.155</v>
      </c>
      <c r="G7" s="19">
        <f t="shared" si="4"/>
        <v>1155</v>
      </c>
      <c r="H7" s="27">
        <f t="shared" si="1"/>
        <v>12.5</v>
      </c>
      <c r="K7" s="5" t="s">
        <v>5</v>
      </c>
      <c r="L7" s="3">
        <f t="shared" si="5"/>
        <v>0.010000000000000002</v>
      </c>
      <c r="M7" s="4">
        <f t="shared" si="6"/>
        <v>490.87385212340524</v>
      </c>
    </row>
    <row r="8" spans="1:13" ht="12.75" customHeight="1">
      <c r="A8" s="26" t="s">
        <v>6</v>
      </c>
      <c r="B8" s="16">
        <v>0.2</v>
      </c>
      <c r="C8" s="16">
        <f t="shared" si="2"/>
        <v>0.1</v>
      </c>
      <c r="D8" s="17">
        <f t="shared" si="7"/>
        <v>1963.495408493621</v>
      </c>
      <c r="E8" s="38">
        <f t="shared" si="3"/>
        <v>0.04000000000000001</v>
      </c>
      <c r="F8" s="18">
        <f t="shared" si="0"/>
        <v>0.5775</v>
      </c>
      <c r="G8" s="19">
        <f t="shared" si="4"/>
        <v>577.5</v>
      </c>
      <c r="H8" s="27">
        <f t="shared" si="1"/>
        <v>25</v>
      </c>
      <c r="K8" s="5" t="s">
        <v>6</v>
      </c>
      <c r="L8" s="3">
        <f t="shared" si="5"/>
        <v>0.04000000000000001</v>
      </c>
      <c r="M8" s="4">
        <f t="shared" si="6"/>
        <v>1963.495408493621</v>
      </c>
    </row>
    <row r="9" spans="1:13" ht="12.75" customHeight="1">
      <c r="A9" s="26" t="s">
        <v>25</v>
      </c>
      <c r="B9" s="16">
        <v>0.6</v>
      </c>
      <c r="C9" s="16">
        <f t="shared" si="2"/>
        <v>0.3</v>
      </c>
      <c r="D9" s="17">
        <f t="shared" si="7"/>
        <v>17671.458676442588</v>
      </c>
      <c r="E9" s="38">
        <f t="shared" si="3"/>
        <v>0.36</v>
      </c>
      <c r="F9" s="18">
        <f t="shared" si="0"/>
        <v>0.1925</v>
      </c>
      <c r="G9" s="19">
        <f t="shared" si="4"/>
        <v>192.5</v>
      </c>
      <c r="H9" s="27">
        <f t="shared" si="1"/>
        <v>75</v>
      </c>
      <c r="K9" s="5" t="s">
        <v>25</v>
      </c>
      <c r="L9" s="3">
        <f t="shared" si="5"/>
        <v>0.36</v>
      </c>
      <c r="M9" s="4">
        <f t="shared" si="6"/>
        <v>17671.458676442588</v>
      </c>
    </row>
    <row r="10" spans="1:13" ht="12.75" customHeight="1">
      <c r="A10" s="26" t="s">
        <v>7</v>
      </c>
      <c r="B10" s="16">
        <v>1</v>
      </c>
      <c r="C10" s="16">
        <f t="shared" si="2"/>
        <v>0.5</v>
      </c>
      <c r="D10" s="17">
        <f t="shared" si="7"/>
        <v>49087.38521234052</v>
      </c>
      <c r="E10" s="38">
        <f t="shared" si="3"/>
        <v>1</v>
      </c>
      <c r="F10" s="18">
        <f t="shared" si="0"/>
        <v>0.1155</v>
      </c>
      <c r="G10" s="19">
        <f t="shared" si="4"/>
        <v>115.5</v>
      </c>
      <c r="H10" s="27">
        <f t="shared" si="1"/>
        <v>125</v>
      </c>
      <c r="K10" s="5" t="s">
        <v>7</v>
      </c>
      <c r="L10" s="3">
        <f t="shared" si="5"/>
        <v>1</v>
      </c>
      <c r="M10" s="4">
        <f t="shared" si="6"/>
        <v>49087.38521234052</v>
      </c>
    </row>
    <row r="11" spans="1:13" ht="12.75">
      <c r="A11" s="28" t="s">
        <v>3</v>
      </c>
      <c r="B11" s="16">
        <v>1.2</v>
      </c>
      <c r="C11" s="16">
        <f t="shared" si="2"/>
        <v>0.6</v>
      </c>
      <c r="D11" s="17">
        <f t="shared" si="7"/>
        <v>70685.83470577035</v>
      </c>
      <c r="E11" s="38">
        <f t="shared" si="3"/>
        <v>1.44</v>
      </c>
      <c r="F11" s="18">
        <f t="shared" si="0"/>
        <v>0.09625</v>
      </c>
      <c r="G11" s="19">
        <f t="shared" si="4"/>
        <v>96.25</v>
      </c>
      <c r="H11" s="27">
        <f t="shared" si="1"/>
        <v>150</v>
      </c>
      <c r="K11" s="2" t="s">
        <v>3</v>
      </c>
      <c r="L11" s="3">
        <f t="shared" si="5"/>
        <v>1.44</v>
      </c>
      <c r="M11" s="4">
        <f t="shared" si="6"/>
        <v>70685.83470577035</v>
      </c>
    </row>
    <row r="12" spans="1:13" ht="12.75">
      <c r="A12" s="28" t="s">
        <v>4</v>
      </c>
      <c r="B12" s="16">
        <v>1.83</v>
      </c>
      <c r="C12" s="16">
        <f t="shared" si="2"/>
        <v>0.915</v>
      </c>
      <c r="D12" s="17">
        <f t="shared" si="7"/>
        <v>164388.74433760718</v>
      </c>
      <c r="E12" s="39">
        <f t="shared" si="3"/>
        <v>3.3489000000000004</v>
      </c>
      <c r="F12" s="18">
        <f t="shared" si="0"/>
        <v>0.06311475409836066</v>
      </c>
      <c r="G12" s="19">
        <f t="shared" si="4"/>
        <v>63.11475409836066</v>
      </c>
      <c r="H12" s="27">
        <f t="shared" si="1"/>
        <v>228.74999999999997</v>
      </c>
      <c r="K12" s="2" t="s">
        <v>4</v>
      </c>
      <c r="L12" s="3">
        <f t="shared" si="5"/>
        <v>3.3489000000000004</v>
      </c>
      <c r="M12" s="4">
        <f t="shared" si="6"/>
        <v>164388.74433760718</v>
      </c>
    </row>
    <row r="13" spans="1:13" ht="12.75">
      <c r="A13" s="28" t="s">
        <v>8</v>
      </c>
      <c r="B13" s="16">
        <v>2.3</v>
      </c>
      <c r="C13" s="16">
        <f t="shared" si="2"/>
        <v>1.15</v>
      </c>
      <c r="D13" s="17">
        <f t="shared" si="7"/>
        <v>259672.2677732813</v>
      </c>
      <c r="E13" s="38">
        <f t="shared" si="3"/>
        <v>5.289999999999999</v>
      </c>
      <c r="F13" s="18">
        <f t="shared" si="0"/>
        <v>0.05021739130434783</v>
      </c>
      <c r="G13" s="19">
        <f t="shared" si="4"/>
        <v>50.217391304347835</v>
      </c>
      <c r="H13" s="27">
        <f t="shared" si="1"/>
        <v>287.49999999999994</v>
      </c>
      <c r="K13" s="2" t="s">
        <v>8</v>
      </c>
      <c r="L13" s="3">
        <f t="shared" si="5"/>
        <v>5.289999999999999</v>
      </c>
      <c r="M13" s="4">
        <f t="shared" si="6"/>
        <v>259672.2677732813</v>
      </c>
    </row>
    <row r="14" spans="1:13" ht="12.75">
      <c r="A14" s="28" t="s">
        <v>9</v>
      </c>
      <c r="B14" s="16">
        <v>3.9</v>
      </c>
      <c r="C14" s="16">
        <f t="shared" si="2"/>
        <v>1.95</v>
      </c>
      <c r="D14" s="17">
        <f t="shared" si="7"/>
        <v>746619.1290796992</v>
      </c>
      <c r="E14" s="38">
        <f t="shared" si="3"/>
        <v>15.209999999999999</v>
      </c>
      <c r="F14" s="18">
        <f t="shared" si="0"/>
        <v>0.029615384615384616</v>
      </c>
      <c r="G14" s="19">
        <f t="shared" si="4"/>
        <v>29.615384615384617</v>
      </c>
      <c r="H14" s="27">
        <f>$G$5/G14</f>
        <v>487.5</v>
      </c>
      <c r="K14" s="2" t="s">
        <v>9</v>
      </c>
      <c r="L14" s="3">
        <f t="shared" si="5"/>
        <v>15.209999999999999</v>
      </c>
      <c r="M14" s="4">
        <f t="shared" si="6"/>
        <v>746619.1290796992</v>
      </c>
    </row>
    <row r="15" spans="1:13" ht="12.75">
      <c r="A15" s="28" t="s">
        <v>10</v>
      </c>
      <c r="B15" s="16">
        <v>5</v>
      </c>
      <c r="C15" s="16">
        <f t="shared" si="2"/>
        <v>2.5</v>
      </c>
      <c r="D15" s="17">
        <f t="shared" si="7"/>
        <v>1227184.630308513</v>
      </c>
      <c r="E15" s="38">
        <f t="shared" si="3"/>
        <v>25</v>
      </c>
      <c r="F15" s="18">
        <f t="shared" si="0"/>
        <v>0.023100000000000002</v>
      </c>
      <c r="G15" s="19">
        <f t="shared" si="4"/>
        <v>23.1</v>
      </c>
      <c r="H15" s="27">
        <f aca="true" t="shared" si="8" ref="H15:H21">$G$5/G15</f>
        <v>625</v>
      </c>
      <c r="K15" s="2" t="s">
        <v>10</v>
      </c>
      <c r="L15" s="3">
        <f t="shared" si="5"/>
        <v>25</v>
      </c>
      <c r="M15" s="4">
        <f t="shared" si="6"/>
        <v>1227184.630308513</v>
      </c>
    </row>
    <row r="16" spans="1:13" ht="12.75">
      <c r="A16" s="28" t="s">
        <v>11</v>
      </c>
      <c r="B16" s="16">
        <v>6</v>
      </c>
      <c r="C16" s="16">
        <f t="shared" si="2"/>
        <v>3</v>
      </c>
      <c r="D16" s="17">
        <f t="shared" si="7"/>
        <v>1767145.8676442588</v>
      </c>
      <c r="E16" s="38">
        <f t="shared" si="3"/>
        <v>36</v>
      </c>
      <c r="F16" s="18">
        <f t="shared" si="0"/>
        <v>0.01925</v>
      </c>
      <c r="G16" s="19">
        <f t="shared" si="4"/>
        <v>19.25</v>
      </c>
      <c r="H16" s="27">
        <f t="shared" si="8"/>
        <v>750</v>
      </c>
      <c r="K16" s="2" t="s">
        <v>11</v>
      </c>
      <c r="L16" s="3">
        <f t="shared" si="5"/>
        <v>36</v>
      </c>
      <c r="M16" s="4">
        <f t="shared" si="6"/>
        <v>1767145.8676442588</v>
      </c>
    </row>
    <row r="17" spans="1:13" ht="12.75">
      <c r="A17" s="28" t="s">
        <v>12</v>
      </c>
      <c r="B17" s="16">
        <v>8.1</v>
      </c>
      <c r="C17" s="16">
        <f t="shared" si="2"/>
        <v>4.05</v>
      </c>
      <c r="D17" s="17">
        <f t="shared" si="7"/>
        <v>3220623.3437816612</v>
      </c>
      <c r="E17" s="38">
        <f t="shared" si="3"/>
        <v>65.61</v>
      </c>
      <c r="F17" s="18">
        <f t="shared" si="0"/>
        <v>0.01425925925925926</v>
      </c>
      <c r="G17" s="19">
        <f t="shared" si="4"/>
        <v>14.25925925925926</v>
      </c>
      <c r="H17" s="27">
        <f t="shared" si="8"/>
        <v>1012.5</v>
      </c>
      <c r="K17" s="2" t="s">
        <v>12</v>
      </c>
      <c r="L17" s="3">
        <f t="shared" si="5"/>
        <v>65.61</v>
      </c>
      <c r="M17" s="4">
        <f t="shared" si="6"/>
        <v>3220623.3437816612</v>
      </c>
    </row>
    <row r="18" spans="1:13" ht="12.75">
      <c r="A18" s="28" t="s">
        <v>13</v>
      </c>
      <c r="B18" s="16">
        <v>10</v>
      </c>
      <c r="C18" s="16">
        <f t="shared" si="2"/>
        <v>5</v>
      </c>
      <c r="D18" s="17">
        <f t="shared" si="7"/>
        <v>4908738.521234052</v>
      </c>
      <c r="E18" s="38">
        <f t="shared" si="3"/>
        <v>100</v>
      </c>
      <c r="F18" s="18">
        <f t="shared" si="0"/>
        <v>0.011550000000000001</v>
      </c>
      <c r="G18" s="19">
        <f t="shared" si="4"/>
        <v>11.55</v>
      </c>
      <c r="H18" s="27">
        <f t="shared" si="8"/>
        <v>1250</v>
      </c>
      <c r="K18" s="2" t="s">
        <v>13</v>
      </c>
      <c r="L18" s="3">
        <f t="shared" si="5"/>
        <v>100</v>
      </c>
      <c r="M18" s="4">
        <f t="shared" si="6"/>
        <v>4908738.521234052</v>
      </c>
    </row>
    <row r="19" spans="1:13" ht="12.75">
      <c r="A19" s="28" t="s">
        <v>14</v>
      </c>
      <c r="B19" s="16">
        <v>30</v>
      </c>
      <c r="C19" s="16">
        <f t="shared" si="2"/>
        <v>15</v>
      </c>
      <c r="D19" s="17">
        <f t="shared" si="7"/>
        <v>44178646.69110647</v>
      </c>
      <c r="E19" s="38">
        <f t="shared" si="3"/>
        <v>900</v>
      </c>
      <c r="F19" s="18">
        <f t="shared" si="0"/>
        <v>0.00385</v>
      </c>
      <c r="G19" s="19">
        <f t="shared" si="4"/>
        <v>3.85</v>
      </c>
      <c r="H19" s="27">
        <f t="shared" si="8"/>
        <v>3750</v>
      </c>
      <c r="K19" s="2" t="s">
        <v>14</v>
      </c>
      <c r="L19" s="3">
        <f t="shared" si="5"/>
        <v>900</v>
      </c>
      <c r="M19" s="4">
        <f t="shared" si="6"/>
        <v>44178646.69110647</v>
      </c>
    </row>
    <row r="20" spans="1:13" ht="12.75">
      <c r="A20" s="28" t="s">
        <v>19</v>
      </c>
      <c r="B20" s="16">
        <v>50</v>
      </c>
      <c r="C20" s="16">
        <f t="shared" si="2"/>
        <v>25</v>
      </c>
      <c r="D20" s="17">
        <f t="shared" si="7"/>
        <v>122718463.0308513</v>
      </c>
      <c r="E20" s="38">
        <f t="shared" si="3"/>
        <v>2500</v>
      </c>
      <c r="F20" s="18">
        <f t="shared" si="0"/>
        <v>0.00231</v>
      </c>
      <c r="G20" s="19">
        <f t="shared" si="4"/>
        <v>2.31</v>
      </c>
      <c r="H20" s="27">
        <f t="shared" si="8"/>
        <v>6250</v>
      </c>
      <c r="K20" s="2" t="s">
        <v>19</v>
      </c>
      <c r="L20" s="3">
        <f t="shared" si="5"/>
        <v>2500</v>
      </c>
      <c r="M20" s="4">
        <f t="shared" si="6"/>
        <v>122718463.0308513</v>
      </c>
    </row>
    <row r="21" spans="1:13" ht="13.5" thickBot="1">
      <c r="A21" s="29" t="s">
        <v>15</v>
      </c>
      <c r="B21" s="30">
        <v>100</v>
      </c>
      <c r="C21" s="30">
        <f t="shared" si="2"/>
        <v>50</v>
      </c>
      <c r="D21" s="31">
        <f t="shared" si="7"/>
        <v>490873852.1234052</v>
      </c>
      <c r="E21" s="41">
        <f t="shared" si="3"/>
        <v>10000</v>
      </c>
      <c r="F21" s="32">
        <f t="shared" si="0"/>
        <v>0.001155</v>
      </c>
      <c r="G21" s="33">
        <f t="shared" si="4"/>
        <v>1.155</v>
      </c>
      <c r="H21" s="34">
        <f t="shared" si="8"/>
        <v>12500</v>
      </c>
      <c r="K21" s="6" t="s">
        <v>15</v>
      </c>
      <c r="L21" s="7">
        <f t="shared" si="5"/>
        <v>10000</v>
      </c>
      <c r="M21" s="8">
        <f t="shared" si="6"/>
        <v>490873852.1234052</v>
      </c>
    </row>
    <row r="23" spans="1:3" ht="12.75">
      <c r="A23" t="s">
        <v>16</v>
      </c>
      <c r="B23">
        <v>550</v>
      </c>
      <c r="C23" t="s">
        <v>17</v>
      </c>
    </row>
    <row r="24" spans="2:3" ht="12.75">
      <c r="B24" s="1">
        <v>5.5E-07</v>
      </c>
      <c r="C24" s="1" t="s">
        <v>33</v>
      </c>
    </row>
  </sheetData>
  <printOptions/>
  <pageMargins left="0.75" right="0.75" top="1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3" sqref="A3:C13"/>
    </sheetView>
  </sheetViews>
  <sheetFormatPr defaultColWidth="9.140625" defaultRowHeight="12.75"/>
  <cols>
    <col min="1" max="1" width="19.00390625" style="42" customWidth="1"/>
    <col min="2" max="3" width="9.140625" style="42" customWidth="1"/>
  </cols>
  <sheetData>
    <row r="1" ht="12.75">
      <c r="A1" s="43" t="s">
        <v>31</v>
      </c>
    </row>
    <row r="3" spans="1:3" ht="12.75">
      <c r="A3" s="44" t="s">
        <v>29</v>
      </c>
      <c r="B3" s="44" t="s">
        <v>30</v>
      </c>
      <c r="C3" s="44" t="s">
        <v>32</v>
      </c>
    </row>
    <row r="4" spans="1:3" ht="12.75">
      <c r="A4" s="45">
        <v>2</v>
      </c>
      <c r="B4" s="45">
        <v>4</v>
      </c>
      <c r="C4" s="45">
        <v>1.97</v>
      </c>
    </row>
    <row r="5" spans="1:3" ht="12.75">
      <c r="A5" s="45">
        <v>4</v>
      </c>
      <c r="B5" s="45">
        <v>10</v>
      </c>
      <c r="C5" s="45">
        <v>6.19</v>
      </c>
    </row>
    <row r="6" spans="1:3" ht="12.75">
      <c r="A6" s="45">
        <v>6</v>
      </c>
      <c r="B6" s="45">
        <v>28</v>
      </c>
      <c r="C6" s="45">
        <v>15.94</v>
      </c>
    </row>
    <row r="7" spans="1:3" ht="12.75">
      <c r="A7" s="45">
        <v>8</v>
      </c>
      <c r="B7" s="45">
        <v>32</v>
      </c>
      <c r="C7" s="45">
        <v>23.25</v>
      </c>
    </row>
    <row r="8" spans="1:3" ht="12.75">
      <c r="A8" s="45">
        <v>10</v>
      </c>
      <c r="B8" s="45">
        <v>54</v>
      </c>
      <c r="C8" s="45">
        <v>38.02</v>
      </c>
    </row>
    <row r="9" spans="1:3" ht="12.75">
      <c r="A9" s="45">
        <v>12</v>
      </c>
      <c r="B9" s="45">
        <v>80</v>
      </c>
      <c r="C9" s="45">
        <v>60.7</v>
      </c>
    </row>
    <row r="10" spans="1:3" ht="12.75">
      <c r="A10" s="45">
        <v>14</v>
      </c>
      <c r="B10" s="45">
        <v>100</v>
      </c>
      <c r="C10" s="45">
        <v>77.53</v>
      </c>
    </row>
    <row r="11" spans="1:3" ht="12.75">
      <c r="A11" s="45">
        <v>16</v>
      </c>
      <c r="B11" s="45">
        <v>140</v>
      </c>
      <c r="C11" s="45">
        <v>99.91</v>
      </c>
    </row>
    <row r="12" spans="1:3" ht="12.75">
      <c r="A12" s="45">
        <v>20</v>
      </c>
      <c r="B12" s="45">
        <v>230</v>
      </c>
      <c r="C12" s="45">
        <f>81.97+78.8</f>
        <v>160.76999999999998</v>
      </c>
    </row>
    <row r="13" spans="1:3" ht="12.75">
      <c r="A13" s="45">
        <v>30</v>
      </c>
      <c r="B13" s="45">
        <v>450</v>
      </c>
      <c r="C13" s="45">
        <f>89.7+89.73+91.02+89.34+7.89</f>
        <v>367.67999999999995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rhollow</dc:creator>
  <cp:keywords/>
  <dc:description/>
  <cp:lastModifiedBy>Robert Hollow</cp:lastModifiedBy>
  <cp:lastPrinted>2002-06-24T05:14:36Z</cp:lastPrinted>
  <dcterms:created xsi:type="dcterms:W3CDTF">2002-05-19T21:17:09Z</dcterms:created>
  <dcterms:modified xsi:type="dcterms:W3CDTF">2004-05-10T00:58:18Z</dcterms:modified>
  <cp:category/>
  <cp:version/>
  <cp:contentType/>
  <cp:contentStatus/>
</cp:coreProperties>
</file>